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kumenty\"/>
    </mc:Choice>
  </mc:AlternateContent>
  <xr:revisionPtr revIDLastSave="0" documentId="10_ncr:100000_{F532C572-842F-4918-BEAA-07A1E3626707}" xr6:coauthVersionLast="31" xr6:coauthVersionMax="31" xr10:uidLastSave="{00000000-0000-0000-0000-000000000000}"/>
  <bookViews>
    <workbookView xWindow="0" yWindow="0" windowWidth="23040" windowHeight="9060" xr2:uid="{00000000-000D-0000-FFFF-FFFF00000000}"/>
  </bookViews>
  <sheets>
    <sheet name="Čelní ozubené soukolí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I13" i="1"/>
  <c r="M17" i="1" l="1"/>
  <c r="M18" i="1" s="1"/>
  <c r="M16" i="1"/>
  <c r="M14" i="1"/>
  <c r="M13" i="1"/>
  <c r="M12" i="1"/>
  <c r="I18" i="1"/>
  <c r="I20" i="1" s="1"/>
  <c r="I17" i="1"/>
  <c r="I15" i="1"/>
  <c r="I14" i="1"/>
  <c r="M19" i="1" l="1"/>
  <c r="M15" i="1"/>
  <c r="I19" i="1"/>
  <c r="I16" i="1"/>
  <c r="I9" i="1"/>
  <c r="M8" i="1" l="1"/>
  <c r="M20" i="1" s="1"/>
  <c r="I10" i="1"/>
  <c r="I12" i="1"/>
  <c r="I11" i="1"/>
  <c r="M9" i="1" l="1"/>
  <c r="M11" i="1"/>
  <c r="M10" i="1"/>
</calcChain>
</file>

<file path=xl/sharedStrings.xml><?xml version="1.0" encoding="utf-8"?>
<sst xmlns="http://schemas.openxmlformats.org/spreadsheetml/2006/main" count="41" uniqueCount="40">
  <si>
    <t>c</t>
  </si>
  <si>
    <t>Výpočet modulu</t>
  </si>
  <si>
    <t>počet zubů z</t>
  </si>
  <si>
    <t>kroutící moment Mk [Nmm]</t>
  </si>
  <si>
    <r>
      <t>normalizovaný modul m</t>
    </r>
    <r>
      <rPr>
        <sz val="8"/>
        <color theme="1"/>
        <rFont val="Calibri"/>
        <family val="2"/>
        <charset val="238"/>
        <scheme val="minor"/>
      </rPr>
      <t>n</t>
    </r>
  </si>
  <si>
    <t>roztečná kružnice d</t>
  </si>
  <si>
    <t>hlavová kružnice da</t>
  </si>
  <si>
    <t>patní kružnice df</t>
  </si>
  <si>
    <t>základní kružnice db</t>
  </si>
  <si>
    <t>Výpočet Pastorku</t>
  </si>
  <si>
    <t>Výpočet hnaného kola</t>
  </si>
  <si>
    <t>součinitel poměrné šířky Ψ</t>
  </si>
  <si>
    <t>základní úhel sklonu zubů β</t>
  </si>
  <si>
    <t>roztečná kružnice D</t>
  </si>
  <si>
    <t>hlavová kružnice Da</t>
  </si>
  <si>
    <t>patní kružnice Df</t>
  </si>
  <si>
    <t>základní kružnice Db</t>
  </si>
  <si>
    <t>výška hlavy zubu ha</t>
  </si>
  <si>
    <t>výška paty zubu hf</t>
  </si>
  <si>
    <t>hlavová vůle ca</t>
  </si>
  <si>
    <t>výška zubu h</t>
  </si>
  <si>
    <t>tloušťka zubu š</t>
  </si>
  <si>
    <t>šířka zubní mezery šu</t>
  </si>
  <si>
    <t>Šířka zubů b</t>
  </si>
  <si>
    <t>Převodový poměr i</t>
  </si>
  <si>
    <t>výška hlavy zubu Ha</t>
  </si>
  <si>
    <t>výška paty zubu Hf</t>
  </si>
  <si>
    <t>výška zubu H</t>
  </si>
  <si>
    <t>tloušťka zubu Š</t>
  </si>
  <si>
    <t>šířka zubní mezery Šu</t>
  </si>
  <si>
    <t>vzdálenost os a</t>
  </si>
  <si>
    <t>hlavová vůle Ca</t>
  </si>
  <si>
    <t>m ≥</t>
  </si>
  <si>
    <t>Nejmenší počet z = 17</t>
  </si>
  <si>
    <t>Ψ = 10 až 30</t>
  </si>
  <si>
    <r>
      <t xml:space="preserve">úhel záběru </t>
    </r>
    <r>
      <rPr>
        <sz val="11"/>
        <color theme="1"/>
        <rFont val="Calibri"/>
        <family val="2"/>
        <charset val="238"/>
      </rPr>
      <t>α</t>
    </r>
  </si>
  <si>
    <r>
      <t xml:space="preserve">úhel záběru </t>
    </r>
    <r>
      <rPr>
        <sz val="11"/>
        <color theme="1"/>
        <rFont val="Calibri"/>
        <family val="2"/>
        <charset val="238"/>
      </rPr>
      <t>α pro čelní zuby 20°</t>
    </r>
  </si>
  <si>
    <t>rozteč p</t>
  </si>
  <si>
    <t>rozteč P</t>
  </si>
  <si>
    <t>c nechat 7 (ze skript)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</si>
</sst>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  <xf numFmtId="0" fontId="0" fillId="3" borderId="6" xfId="0" applyFont="1" applyFill="1" applyBorder="1"/>
    <xf numFmtId="0" fontId="0" fillId="2" borderId="4" xfId="0" applyFill="1" applyBorder="1"/>
    <xf numFmtId="0" fontId="0" fillId="2" borderId="3" xfId="0" applyFill="1" applyBorder="1"/>
    <xf numFmtId="0" fontId="0" fillId="0" borderId="4" xfId="0" applyBorder="1" applyAlignment="1">
      <alignment horizontal="right"/>
    </xf>
    <xf numFmtId="0" fontId="0" fillId="0" borderId="8" xfId="0" applyBorder="1"/>
    <xf numFmtId="0" fontId="0" fillId="2" borderId="9" xfId="0" applyFill="1" applyBorder="1"/>
    <xf numFmtId="0" fontId="0" fillId="0" borderId="10" xfId="0" applyBorder="1"/>
    <xf numFmtId="0" fontId="0" fillId="3" borderId="11" xfId="0" applyFill="1" applyBorder="1"/>
    <xf numFmtId="0" fontId="0" fillId="3" borderId="6" xfId="0" applyFill="1" applyBorder="1"/>
    <xf numFmtId="0" fontId="4" fillId="3" borderId="7" xfId="0" applyFont="1" applyFill="1" applyBorder="1"/>
    <xf numFmtId="0" fontId="3" fillId="0" borderId="0" xfId="0" applyFont="1"/>
    <xf numFmtId="0" fontId="0" fillId="3" borderId="5" xfId="0" applyFont="1" applyFill="1" applyBorder="1"/>
    <xf numFmtId="0" fontId="0" fillId="3" borderId="7" xfId="0" applyFill="1" applyBorder="1"/>
    <xf numFmtId="0" fontId="1" fillId="2" borderId="4" xfId="0" applyFont="1" applyFill="1" applyBorder="1"/>
    <xf numFmtId="0" fontId="1" fillId="2" borderId="9" xfId="0" applyFont="1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167639</xdr:colOff>
      <xdr:row>21</xdr:row>
      <xdr:rowOff>22860</xdr:rowOff>
    </xdr:from>
    <xdr:to>
      <xdr:col>9</xdr:col>
      <xdr:colOff>267112</xdr:colOff>
      <xdr:row>25</xdr:row>
      <xdr:rowOff>0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1AF2CD92-1F14-4A81-89CB-5630F964E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39" y="3878580"/>
          <a:ext cx="7490873" cy="708660"/>
        </a:xfrm>
        <a:prstGeom prst="rect">
          <a:avLst/>
        </a:prstGeom>
      </xdr:spPr>
    </xdr:pic>
    <xdr:clientData/>
  </xdr:twoCellAnchor>
  <xdr:twoCellAnchor>
    <xdr:from>
      <xdr:col>4</xdr:col>
      <xdr:colOff>281940</xdr:colOff>
      <xdr:row>12</xdr:row>
      <xdr:rowOff>129540</xdr:rowOff>
    </xdr:from>
    <xdr:to>
      <xdr:col>5</xdr:col>
      <xdr:colOff>175260</xdr:colOff>
      <xdr:row>19</xdr:row>
      <xdr:rowOff>182880</xdr:rowOff>
    </xdr:to>
    <xdr:sp macro="" textlink="">
      <xdr:nvSpPr>
        <xdr:cNvPr id="5" name="Šipka: dolů 4">
          <a:extLst>
            <a:ext uri="{FF2B5EF4-FFF2-40B4-BE49-F238E27FC236}">
              <a16:creationId xmlns:a16="http://schemas.microsoft.com/office/drawing/2014/main" id="{B8635BA0-D5CF-47C3-AB04-88188A97C946}"/>
            </a:ext>
          </a:extLst>
        </xdr:cNvPr>
        <xdr:cNvSpPr/>
      </xdr:nvSpPr>
      <xdr:spPr>
        <a:xfrm>
          <a:off x="3756660" y="2354580"/>
          <a:ext cx="502920" cy="13335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495300</xdr:colOff>
      <xdr:row>5</xdr:row>
      <xdr:rowOff>160020</xdr:rowOff>
    </xdr:from>
    <xdr:to>
      <xdr:col>6</xdr:col>
      <xdr:colOff>342900</xdr:colOff>
      <xdr:row>20</xdr:row>
      <xdr:rowOff>45720</xdr:rowOff>
    </xdr:to>
    <xdr:sp macro="" textlink="">
      <xdr:nvSpPr>
        <xdr:cNvPr id="14" name="Šipka: ohnutá 13">
          <a:extLst>
            <a:ext uri="{FF2B5EF4-FFF2-40B4-BE49-F238E27FC236}">
              <a16:creationId xmlns:a16="http://schemas.microsoft.com/office/drawing/2014/main" id="{4F0F4424-0C8A-4A55-9E87-0C2E36F1DED5}"/>
            </a:ext>
          </a:extLst>
        </xdr:cNvPr>
        <xdr:cNvSpPr/>
      </xdr:nvSpPr>
      <xdr:spPr>
        <a:xfrm>
          <a:off x="4579620" y="1074420"/>
          <a:ext cx="457200" cy="2644140"/>
        </a:xfrm>
        <a:prstGeom prst="ben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13</xdr:col>
      <xdr:colOff>563880</xdr:colOff>
      <xdr:row>6</xdr:row>
      <xdr:rowOff>76201</xdr:rowOff>
    </xdr:from>
    <xdr:to>
      <xdr:col>18</xdr:col>
      <xdr:colOff>335279</xdr:colOff>
      <xdr:row>19</xdr:row>
      <xdr:rowOff>22860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15D4466C-B9C3-4519-8B09-C179295E9B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0" t="1290" r="1316" b="-967"/>
        <a:stretch/>
      </xdr:blipFill>
      <xdr:spPr>
        <a:xfrm>
          <a:off x="11170920" y="1173481"/>
          <a:ext cx="2819399" cy="23545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5:M20"/>
  <sheetViews>
    <sheetView tabSelected="1" workbookViewId="0">
      <selection activeCell="G4" sqref="G4"/>
    </sheetView>
  </sheetViews>
  <sheetFormatPr defaultRowHeight="14.4" x14ac:dyDescent="0.3"/>
  <cols>
    <col min="4" max="4" width="24" bestFit="1" customWidth="1"/>
    <col min="8" max="8" width="21.5546875" bestFit="1" customWidth="1"/>
    <col min="12" max="12" width="20.21875" bestFit="1" customWidth="1"/>
  </cols>
  <sheetData>
    <row r="5" spans="4:13" x14ac:dyDescent="0.3">
      <c r="D5" s="14" t="s">
        <v>1</v>
      </c>
      <c r="H5" s="14" t="s">
        <v>9</v>
      </c>
      <c r="L5" s="14" t="s">
        <v>10</v>
      </c>
    </row>
    <row r="7" spans="4:13" ht="15" thickBot="1" x14ac:dyDescent="0.35">
      <c r="D7" s="6" t="s">
        <v>2</v>
      </c>
      <c r="E7" s="10">
        <v>21</v>
      </c>
      <c r="H7" s="1" t="s">
        <v>4</v>
      </c>
      <c r="I7" s="3">
        <v>2.5</v>
      </c>
      <c r="L7" s="1" t="s">
        <v>24</v>
      </c>
      <c r="M7" s="3">
        <v>2.5</v>
      </c>
    </row>
    <row r="8" spans="4:13" ht="15" thickBot="1" x14ac:dyDescent="0.35">
      <c r="D8" s="5" t="s">
        <v>3</v>
      </c>
      <c r="E8" s="8">
        <v>30000</v>
      </c>
      <c r="H8" s="2" t="s">
        <v>35</v>
      </c>
      <c r="I8" s="7">
        <v>20</v>
      </c>
      <c r="L8" s="2" t="s">
        <v>13</v>
      </c>
      <c r="M8" s="15">
        <f>I9*M7</f>
        <v>131.25</v>
      </c>
    </row>
    <row r="9" spans="4:13" x14ac:dyDescent="0.3">
      <c r="D9" s="17" t="s">
        <v>11</v>
      </c>
      <c r="E9" s="8">
        <v>15</v>
      </c>
      <c r="H9" s="1" t="s">
        <v>5</v>
      </c>
      <c r="I9" s="15">
        <f>E7*I7</f>
        <v>52.5</v>
      </c>
      <c r="L9" s="2" t="s">
        <v>14</v>
      </c>
      <c r="M9" s="4">
        <f>M8+2*I7</f>
        <v>136.25</v>
      </c>
    </row>
    <row r="10" spans="4:13" x14ac:dyDescent="0.3">
      <c r="D10" s="17" t="s">
        <v>0</v>
      </c>
      <c r="E10" s="8">
        <v>7</v>
      </c>
      <c r="H10" s="2" t="s">
        <v>6</v>
      </c>
      <c r="I10" s="4">
        <f>I9+2*I7</f>
        <v>57.5</v>
      </c>
      <c r="L10" s="2" t="s">
        <v>15</v>
      </c>
      <c r="M10" s="4">
        <f>M8-2.5*I7</f>
        <v>125</v>
      </c>
    </row>
    <row r="11" spans="4:13" ht="15" thickBot="1" x14ac:dyDescent="0.35">
      <c r="D11" s="17" t="s">
        <v>12</v>
      </c>
      <c r="E11" s="8">
        <v>0</v>
      </c>
      <c r="H11" s="2" t="s">
        <v>7</v>
      </c>
      <c r="I11" s="4">
        <f>I9-2.5*I7</f>
        <v>46.25</v>
      </c>
      <c r="L11" s="2" t="s">
        <v>16</v>
      </c>
      <c r="M11" s="4">
        <f>M8*COS(I8)</f>
        <v>53.560770613007698</v>
      </c>
    </row>
    <row r="12" spans="4:13" ht="15" thickBot="1" x14ac:dyDescent="0.35">
      <c r="D12" s="18" t="s">
        <v>32</v>
      </c>
      <c r="E12" s="11">
        <f>((2*E8*COS(E11))/(PI()*E10*E9*E7))^(1/3)</f>
        <v>2.0536712719378127</v>
      </c>
      <c r="H12" s="2" t="s">
        <v>8</v>
      </c>
      <c r="I12" s="4">
        <f>I9*COS(I8)</f>
        <v>21.424308245203079</v>
      </c>
      <c r="L12" s="2" t="s">
        <v>23</v>
      </c>
      <c r="M12" s="4">
        <f>E9*I7</f>
        <v>37.5</v>
      </c>
    </row>
    <row r="13" spans="4:13" x14ac:dyDescent="0.3">
      <c r="H13" s="2" t="s">
        <v>23</v>
      </c>
      <c r="I13" s="4">
        <f>I7*E9</f>
        <v>37.5</v>
      </c>
      <c r="L13" s="2" t="s">
        <v>25</v>
      </c>
      <c r="M13" s="12">
        <f>I7</f>
        <v>2.5</v>
      </c>
    </row>
    <row r="14" spans="4:13" x14ac:dyDescent="0.3">
      <c r="H14" s="2" t="s">
        <v>17</v>
      </c>
      <c r="I14" s="12">
        <f>I7</f>
        <v>2.5</v>
      </c>
      <c r="L14" s="2" t="s">
        <v>26</v>
      </c>
      <c r="M14" s="12">
        <f>1.25*I7</f>
        <v>3.125</v>
      </c>
    </row>
    <row r="15" spans="4:13" x14ac:dyDescent="0.3">
      <c r="D15" t="s">
        <v>33</v>
      </c>
      <c r="H15" s="2" t="s">
        <v>18</v>
      </c>
      <c r="I15" s="12">
        <f>1.25*I7</f>
        <v>3.125</v>
      </c>
      <c r="L15" s="2" t="s">
        <v>27</v>
      </c>
      <c r="M15" s="12">
        <f>M13+M14</f>
        <v>5.625</v>
      </c>
    </row>
    <row r="16" spans="4:13" x14ac:dyDescent="0.3">
      <c r="D16" t="s">
        <v>34</v>
      </c>
      <c r="H16" s="2" t="s">
        <v>20</v>
      </c>
      <c r="I16" s="12">
        <f>I14+I15</f>
        <v>5.625</v>
      </c>
      <c r="L16" s="2" t="s">
        <v>31</v>
      </c>
      <c r="M16" s="12">
        <f>0.25*I7</f>
        <v>0.625</v>
      </c>
    </row>
    <row r="17" spans="4:13" x14ac:dyDescent="0.3">
      <c r="D17" t="s">
        <v>36</v>
      </c>
      <c r="H17" s="2" t="s">
        <v>19</v>
      </c>
      <c r="I17" s="12">
        <f>0.25*I7</f>
        <v>0.625</v>
      </c>
      <c r="L17" s="2" t="s">
        <v>38</v>
      </c>
      <c r="M17" s="12">
        <f>PI()*I7</f>
        <v>7.8539816339744828</v>
      </c>
    </row>
    <row r="18" spans="4:13" x14ac:dyDescent="0.3">
      <c r="D18" t="s">
        <v>39</v>
      </c>
      <c r="H18" s="2" t="s">
        <v>37</v>
      </c>
      <c r="I18" s="12">
        <f>PI()*I7</f>
        <v>7.8539816339744828</v>
      </c>
      <c r="L18" s="2" t="s">
        <v>28</v>
      </c>
      <c r="M18" s="12">
        <f>M17/2</f>
        <v>3.9269908169872414</v>
      </c>
    </row>
    <row r="19" spans="4:13" x14ac:dyDescent="0.3">
      <c r="H19" s="2" t="s">
        <v>21</v>
      </c>
      <c r="I19" s="12">
        <f>I18/2</f>
        <v>3.9269908169872414</v>
      </c>
      <c r="L19" s="2" t="s">
        <v>29</v>
      </c>
      <c r="M19" s="12">
        <f>M17/2</f>
        <v>3.9269908169872414</v>
      </c>
    </row>
    <row r="20" spans="4:13" ht="15" thickBot="1" x14ac:dyDescent="0.35">
      <c r="H20" s="9" t="s">
        <v>22</v>
      </c>
      <c r="I20" s="16">
        <f>I18/2</f>
        <v>3.9269908169872414</v>
      </c>
      <c r="L20" s="9" t="s">
        <v>30</v>
      </c>
      <c r="M20" s="13">
        <f>(I9+M8)/2</f>
        <v>91.875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Čelní ozubené soukolí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Piškot</dc:creator>
  <cp:lastModifiedBy>Piškot</cp:lastModifiedBy>
  <dcterms:created xsi:type="dcterms:W3CDTF">2018-07-17T16:40:20Z</dcterms:created>
  <dcterms:modified xsi:type="dcterms:W3CDTF">2018-09-02T11:52:06Z</dcterms:modified>
</cp:coreProperties>
</file>